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Winding" sheetId="1" r:id="rId1"/>
    <sheet name="Inductance" sheetId="2" r:id="rId2"/>
  </sheets>
  <definedNames/>
  <calcPr fullCalcOnLoad="1"/>
</workbook>
</file>

<file path=xl/sharedStrings.xml><?xml version="1.0" encoding="utf-8"?>
<sst xmlns="http://schemas.openxmlformats.org/spreadsheetml/2006/main" count="70" uniqueCount="61">
  <si>
    <t>di</t>
  </si>
  <si>
    <t>do</t>
  </si>
  <si>
    <t>w</t>
  </si>
  <si>
    <t>Aw</t>
  </si>
  <si>
    <t>N</t>
  </si>
  <si>
    <t>wire-Dia</t>
  </si>
  <si>
    <t>bobbin wall</t>
  </si>
  <si>
    <t>coil winding</t>
  </si>
  <si>
    <t>R_Cu</t>
  </si>
  <si>
    <t>tempr.coeff.</t>
  </si>
  <si>
    <t>Cu</t>
  </si>
  <si>
    <t>Alu</t>
  </si>
  <si>
    <t>resistivity @20degC</t>
  </si>
  <si>
    <t>Fe</t>
  </si>
  <si>
    <t>Pb</t>
  </si>
  <si>
    <t>Au</t>
  </si>
  <si>
    <t>Konstantan</t>
  </si>
  <si>
    <t>brass</t>
  </si>
  <si>
    <t>Manganin</t>
  </si>
  <si>
    <t>Ni</t>
  </si>
  <si>
    <t>Nickelin</t>
  </si>
  <si>
    <t>steel wire</t>
  </si>
  <si>
    <t>degC</t>
  </si>
  <si>
    <t>wire sizes (mm Dia)</t>
  </si>
  <si>
    <t>mm</t>
  </si>
  <si>
    <t>Ohms</t>
  </si>
  <si>
    <t>mm**2</t>
  </si>
  <si>
    <t>Ohm-m ^</t>
  </si>
  <si>
    <t>nominal</t>
  </si>
  <si>
    <t>outer Dia</t>
  </si>
  <si>
    <t>fill factor</t>
  </si>
  <si>
    <t>magnesium</t>
  </si>
  <si>
    <t>platinum</t>
  </si>
  <si>
    <t>silver</t>
  </si>
  <si>
    <t>tungsten (Wolfram)</t>
  </si>
  <si>
    <t>zinc</t>
  </si>
  <si>
    <t>tin</t>
  </si>
  <si>
    <t>argentan (Neusilber)</t>
  </si>
  <si>
    <t>l_Cu</t>
  </si>
  <si>
    <t>Material</t>
  </si>
  <si>
    <t>Coil inductance</t>
  </si>
  <si>
    <t>General formula</t>
  </si>
  <si>
    <t>for D/l: 0-30</t>
  </si>
  <si>
    <t>for l/D &gt; 0,4</t>
  </si>
  <si>
    <t>inductance</t>
  </si>
  <si>
    <t>L (uH)</t>
  </si>
  <si>
    <t>coil length</t>
  </si>
  <si>
    <t>l (mm)</t>
  </si>
  <si>
    <t>coil diameter</t>
  </si>
  <si>
    <t>D (mm)</t>
  </si>
  <si>
    <t>no.of turns</t>
  </si>
  <si>
    <t xml:space="preserve"> -&gt; N</t>
  </si>
  <si>
    <t>D/l</t>
  </si>
  <si>
    <t>l/D</t>
  </si>
  <si>
    <t>K =f(D/l)</t>
  </si>
  <si>
    <t>K</t>
  </si>
  <si>
    <t>pi2</t>
  </si>
  <si>
    <t>Tuned LC</t>
  </si>
  <si>
    <t>f (kHz)</t>
  </si>
  <si>
    <t>C (uF)</t>
  </si>
  <si>
    <t xml:space="preserve"> -&gt; L(uH)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</si>
</sst>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3" borderId="2" xfId="0" applyFont="1" applyFill="1" applyBorder="1" applyAlignment="1" applyProtection="1">
      <alignment vertical="top"/>
      <protection locked="0"/>
    </xf>
    <xf numFmtId="0" fontId="2" fillId="0" borderId="3" xfId="0" applyFont="1" applyBorder="1" applyAlignment="1">
      <alignment vertical="top"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0</xdr:rowOff>
    </xdr:from>
    <xdr:to>
      <xdr:col>10</xdr:col>
      <xdr:colOff>38100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0"/>
          <a:ext cx="16573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9</xdr:row>
      <xdr:rowOff>142875</xdr:rowOff>
    </xdr:from>
    <xdr:to>
      <xdr:col>3</xdr:col>
      <xdr:colOff>523875</xdr:colOff>
      <xdr:row>11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6002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28575</xdr:rowOff>
    </xdr:from>
    <xdr:to>
      <xdr:col>4</xdr:col>
      <xdr:colOff>533400</xdr:colOff>
      <xdr:row>11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16478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3" max="3" width="8.57421875" style="0" customWidth="1"/>
    <col min="4" max="4" width="8.00390625" style="0" customWidth="1"/>
    <col min="5" max="5" width="8.421875" style="0" customWidth="1"/>
    <col min="6" max="6" width="7.00390625" style="0" customWidth="1"/>
    <col min="7" max="7" width="6.57421875" style="0" customWidth="1"/>
    <col min="8" max="8" width="7.421875" style="0" customWidth="1"/>
    <col min="9" max="9" width="7.00390625" style="0" customWidth="1"/>
  </cols>
  <sheetData>
    <row r="1" ht="12.75">
      <c r="A1" s="2" t="s">
        <v>7</v>
      </c>
    </row>
    <row r="2" spans="2:4" ht="12.75">
      <c r="B2" t="s">
        <v>0</v>
      </c>
      <c r="C2" s="4">
        <v>11.5</v>
      </c>
      <c r="D2" t="s">
        <v>24</v>
      </c>
    </row>
    <row r="3" spans="2:4" ht="12.75">
      <c r="B3" t="s">
        <v>1</v>
      </c>
      <c r="C3" s="4">
        <v>21</v>
      </c>
      <c r="D3" t="s">
        <v>24</v>
      </c>
    </row>
    <row r="4" spans="2:7" ht="12.75">
      <c r="B4" t="s">
        <v>2</v>
      </c>
      <c r="C4" s="4">
        <v>4</v>
      </c>
      <c r="D4" t="s">
        <v>24</v>
      </c>
      <c r="E4" t="s">
        <v>3</v>
      </c>
      <c r="F4" s="6">
        <f>$C$4*($C$3-$C$2-(2*$C$5))/2</f>
        <v>17</v>
      </c>
      <c r="G4" t="s">
        <v>26</v>
      </c>
    </row>
    <row r="5" spans="2:7" ht="12.75">
      <c r="B5" t="s">
        <v>6</v>
      </c>
      <c r="C5" s="4">
        <v>0.5</v>
      </c>
      <c r="D5" t="s">
        <v>24</v>
      </c>
      <c r="E5" t="s">
        <v>38</v>
      </c>
      <c r="F5" s="6">
        <f>($C$3+$C$2+(2*$C$5))*3.14/2</f>
        <v>52.595</v>
      </c>
      <c r="G5" t="s">
        <v>24</v>
      </c>
    </row>
    <row r="6" spans="5:7" ht="12.75">
      <c r="E6" t="s">
        <v>8</v>
      </c>
      <c r="F6" s="1">
        <f>$E$18*$F$5*$C$7*1000/($C$9*$C$9*3.14/4)</f>
        <v>0.03217252802559777</v>
      </c>
      <c r="G6" t="s">
        <v>25</v>
      </c>
    </row>
    <row r="7" spans="2:6" ht="12.75">
      <c r="B7" t="s">
        <v>4</v>
      </c>
      <c r="C7" s="4">
        <v>20</v>
      </c>
      <c r="E7" t="s">
        <v>4</v>
      </c>
      <c r="F7" s="1">
        <f>($C$4*($C$3-$C$2-(2*$C$5))/2)*$C$10/($C$9*$C$9*3.14/4)</f>
        <v>17.527670972828783</v>
      </c>
    </row>
    <row r="9" spans="2:7" ht="12.75">
      <c r="B9" t="s">
        <v>5</v>
      </c>
      <c r="C9" s="4">
        <v>0.861</v>
      </c>
      <c r="D9" t="s">
        <v>24</v>
      </c>
      <c r="F9" s="1">
        <f>SQRT(4*($C$4*($C$3-$C$2-(2*$C$5))/2)*$C$10/($C$7*3.14))</f>
        <v>0.8060282430922754</v>
      </c>
      <c r="G9" t="s">
        <v>24</v>
      </c>
    </row>
    <row r="10" spans="2:6" ht="12.75">
      <c r="B10" t="s">
        <v>30</v>
      </c>
      <c r="C10" s="4">
        <v>0.6</v>
      </c>
      <c r="D10">
        <f>3.14/4</f>
        <v>0.785</v>
      </c>
      <c r="E10">
        <f>(2*$E$11-1)*PI()*$C$9*$C$9/(4*$E$11*$C$9*$C$9*(1+COS(ASIN(0.5))))</f>
        <v>0.7365638126673163</v>
      </c>
      <c r="F10" s="1">
        <f>3.14*$C$9*$C$9*$C$7/(4*$C$4*($C$3-$C$2-(2*$C$5))/2)</f>
        <v>0.6846317470588236</v>
      </c>
    </row>
    <row r="11" spans="3:6" ht="12.75">
      <c r="C11" s="4"/>
      <c r="E11">
        <f>INT($C$4/$C$9)</f>
        <v>4</v>
      </c>
      <c r="F11" s="1"/>
    </row>
    <row r="13" ht="12.75">
      <c r="A13" s="2" t="s">
        <v>23</v>
      </c>
    </row>
    <row r="14" spans="1:9" s="3" customFormat="1" ht="12.75">
      <c r="A14" s="3" t="s">
        <v>28</v>
      </c>
      <c r="B14" s="3">
        <v>0.14</v>
      </c>
      <c r="C14" s="3">
        <v>0.23</v>
      </c>
      <c r="D14" s="3">
        <v>0.28</v>
      </c>
      <c r="E14" s="3">
        <v>0.355</v>
      </c>
      <c r="F14" s="3">
        <v>0.45</v>
      </c>
      <c r="G14" s="3">
        <v>0.63</v>
      </c>
      <c r="H14" s="3">
        <v>0.8</v>
      </c>
      <c r="I14" s="3">
        <v>1</v>
      </c>
    </row>
    <row r="15" spans="1:9" ht="12.75">
      <c r="A15" t="s">
        <v>29</v>
      </c>
      <c r="B15">
        <v>0.166</v>
      </c>
      <c r="C15" s="3">
        <v>0.26</v>
      </c>
      <c r="D15">
        <v>0.315</v>
      </c>
      <c r="E15">
        <v>0.395</v>
      </c>
      <c r="F15">
        <v>0.495</v>
      </c>
      <c r="G15">
        <v>0.684</v>
      </c>
      <c r="H15">
        <v>0.861</v>
      </c>
      <c r="I15">
        <v>1.068</v>
      </c>
    </row>
    <row r="17" spans="2:6" s="5" customFormat="1" ht="22.5">
      <c r="B17" s="7" t="s">
        <v>39</v>
      </c>
      <c r="C17" s="8" t="s">
        <v>12</v>
      </c>
      <c r="D17" s="9" t="s">
        <v>9</v>
      </c>
      <c r="E17" s="10">
        <v>25</v>
      </c>
      <c r="F17" s="11" t="s">
        <v>22</v>
      </c>
    </row>
    <row r="18" spans="2:6" ht="12.75">
      <c r="B18" s="12" t="s">
        <v>10</v>
      </c>
      <c r="C18" s="13">
        <v>1.75E-08</v>
      </c>
      <c r="D18" s="14">
        <v>0.00392</v>
      </c>
      <c r="E18" s="14">
        <f>C18+(C18*($E$17-20)/293)</f>
        <v>1.779863481228669E-08</v>
      </c>
      <c r="F18" s="15"/>
    </row>
    <row r="19" spans="2:6" ht="12.75">
      <c r="B19" s="12" t="s">
        <v>11</v>
      </c>
      <c r="C19" s="14">
        <v>2.8E-08</v>
      </c>
      <c r="D19" s="14">
        <v>0.00408</v>
      </c>
      <c r="E19" s="14">
        <f aca="true" t="shared" si="0" ref="E19:E35">C19+(C19*($E$17-20)/293)</f>
        <v>2.8477815699658703E-08</v>
      </c>
      <c r="F19" s="15"/>
    </row>
    <row r="20" spans="2:6" ht="12.75">
      <c r="B20" s="12" t="s">
        <v>13</v>
      </c>
      <c r="C20" s="14">
        <v>1E-07</v>
      </c>
      <c r="D20" s="14">
        <v>0.005</v>
      </c>
      <c r="E20" s="14">
        <f t="shared" si="0"/>
        <v>1.0170648464163822E-07</v>
      </c>
      <c r="F20" s="15"/>
    </row>
    <row r="21" spans="2:6" ht="12.75">
      <c r="B21" s="12" t="s">
        <v>14</v>
      </c>
      <c r="C21" s="16">
        <v>2.2E-07</v>
      </c>
      <c r="D21" s="14">
        <v>0.004</v>
      </c>
      <c r="E21" s="14">
        <f t="shared" si="0"/>
        <v>2.237542662116041E-07</v>
      </c>
      <c r="F21" s="15"/>
    </row>
    <row r="22" spans="2:6" ht="12.75">
      <c r="B22" s="12" t="s">
        <v>15</v>
      </c>
      <c r="C22" s="16">
        <v>2.4E-08</v>
      </c>
      <c r="D22" s="14">
        <v>0.004</v>
      </c>
      <c r="E22" s="14">
        <f t="shared" si="0"/>
        <v>2.4409556313993174E-08</v>
      </c>
      <c r="F22" s="15"/>
    </row>
    <row r="23" spans="2:6" ht="12.75">
      <c r="B23" s="12" t="s">
        <v>16</v>
      </c>
      <c r="C23" s="16">
        <v>5E-07</v>
      </c>
      <c r="D23" s="14">
        <v>2E-06</v>
      </c>
      <c r="E23" s="14">
        <f t="shared" si="0"/>
        <v>5.085324232081911E-07</v>
      </c>
      <c r="F23" s="15"/>
    </row>
    <row r="24" spans="2:6" ht="12.75">
      <c r="B24" s="12" t="s">
        <v>17</v>
      </c>
      <c r="C24" s="16">
        <v>7E-08</v>
      </c>
      <c r="D24" s="14">
        <v>0.0016</v>
      </c>
      <c r="E24" s="14">
        <f t="shared" si="0"/>
        <v>7.119453924914677E-08</v>
      </c>
      <c r="F24" s="15"/>
    </row>
    <row r="25" spans="2:6" ht="12.75">
      <c r="B25" s="12" t="s">
        <v>18</v>
      </c>
      <c r="C25" s="16">
        <v>4.3E-07</v>
      </c>
      <c r="D25" s="14">
        <v>0</v>
      </c>
      <c r="E25" s="14">
        <f t="shared" si="0"/>
        <v>4.373378839590444E-07</v>
      </c>
      <c r="F25" s="15"/>
    </row>
    <row r="26" spans="2:6" ht="12.75">
      <c r="B26" s="12" t="s">
        <v>31</v>
      </c>
      <c r="C26" s="16">
        <v>0.044</v>
      </c>
      <c r="D26" s="14">
        <v>0.0041</v>
      </c>
      <c r="E26" s="14">
        <f t="shared" si="0"/>
        <v>0.044750853242320816</v>
      </c>
      <c r="F26" s="15"/>
    </row>
    <row r="27" spans="2:6" ht="12.75">
      <c r="B27" s="12" t="s">
        <v>37</v>
      </c>
      <c r="C27" s="16">
        <v>3.5E-07</v>
      </c>
      <c r="D27" s="14">
        <v>0.007</v>
      </c>
      <c r="E27" s="14">
        <f t="shared" si="0"/>
        <v>3.5597269624573375E-07</v>
      </c>
      <c r="F27" s="15"/>
    </row>
    <row r="28" spans="2:6" ht="12.75">
      <c r="B28" s="12" t="s">
        <v>19</v>
      </c>
      <c r="C28" s="16">
        <v>7E-08</v>
      </c>
      <c r="D28" s="14">
        <v>0.0046</v>
      </c>
      <c r="E28" s="14">
        <f t="shared" si="0"/>
        <v>7.119453924914677E-08</v>
      </c>
      <c r="F28" s="15"/>
    </row>
    <row r="29" spans="2:6" ht="12.75">
      <c r="B29" s="12" t="s">
        <v>20</v>
      </c>
      <c r="C29" s="16">
        <v>4E-07</v>
      </c>
      <c r="D29" s="14">
        <v>0.0003</v>
      </c>
      <c r="E29" s="14">
        <f t="shared" si="0"/>
        <v>4.068259385665529E-07</v>
      </c>
      <c r="F29" s="15"/>
    </row>
    <row r="30" spans="2:6" ht="12.75">
      <c r="B30" s="12" t="s">
        <v>32</v>
      </c>
      <c r="C30" s="16">
        <v>1E-07</v>
      </c>
      <c r="D30" s="14">
        <v>0.0038</v>
      </c>
      <c r="E30" s="14">
        <f t="shared" si="0"/>
        <v>1.0170648464163822E-07</v>
      </c>
      <c r="F30" s="15"/>
    </row>
    <row r="31" spans="2:6" ht="12.75">
      <c r="B31" s="12" t="s">
        <v>33</v>
      </c>
      <c r="C31" s="16">
        <v>0.0165</v>
      </c>
      <c r="D31" s="14">
        <v>0.0036</v>
      </c>
      <c r="E31" s="14">
        <f t="shared" si="0"/>
        <v>0.016781569965870307</v>
      </c>
      <c r="F31" s="15"/>
    </row>
    <row r="32" spans="2:6" ht="12.75">
      <c r="B32" s="12" t="s">
        <v>21</v>
      </c>
      <c r="C32" s="16">
        <v>1.7E-07</v>
      </c>
      <c r="D32" s="14">
        <v>0.0052</v>
      </c>
      <c r="E32" s="14">
        <f t="shared" si="0"/>
        <v>1.7290102389078498E-07</v>
      </c>
      <c r="F32" s="15"/>
    </row>
    <row r="33" spans="2:6" ht="12.75">
      <c r="B33" s="12" t="s">
        <v>34</v>
      </c>
      <c r="C33" s="16">
        <v>5.5E-08</v>
      </c>
      <c r="D33" s="14">
        <v>0.0048</v>
      </c>
      <c r="E33" s="14">
        <f t="shared" si="0"/>
        <v>5.5938566552901024E-08</v>
      </c>
      <c r="F33" s="15"/>
    </row>
    <row r="34" spans="2:6" ht="12.75">
      <c r="B34" s="12" t="s">
        <v>35</v>
      </c>
      <c r="C34" s="16">
        <v>6E-08</v>
      </c>
      <c r="D34" s="14">
        <v>0.0037</v>
      </c>
      <c r="E34" s="14">
        <f t="shared" si="0"/>
        <v>6.102389078498293E-08</v>
      </c>
      <c r="F34" s="15"/>
    </row>
    <row r="35" spans="2:6" ht="12.75">
      <c r="B35" s="12" t="s">
        <v>36</v>
      </c>
      <c r="C35" s="16">
        <v>1.2E-07</v>
      </c>
      <c r="D35" s="14">
        <v>0.0044</v>
      </c>
      <c r="E35" s="14">
        <f t="shared" si="0"/>
        <v>1.2204778156996586E-07</v>
      </c>
      <c r="F35" s="15"/>
    </row>
    <row r="36" spans="2:6" ht="12.75">
      <c r="B36" s="17"/>
      <c r="C36" s="18" t="s">
        <v>27</v>
      </c>
      <c r="D36" s="18"/>
      <c r="E36" s="18"/>
      <c r="F36" s="19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40</v>
      </c>
    </row>
    <row r="3" spans="2:8" ht="12.75">
      <c r="B3" s="20" t="s">
        <v>41</v>
      </c>
      <c r="E3" s="20" t="s">
        <v>42</v>
      </c>
      <c r="H3" s="20" t="s">
        <v>43</v>
      </c>
    </row>
    <row r="4" spans="1:3" ht="12.75">
      <c r="A4" t="s">
        <v>44</v>
      </c>
      <c r="B4" s="1" t="s">
        <v>45</v>
      </c>
      <c r="C4" s="1">
        <v>780</v>
      </c>
    </row>
    <row r="5" spans="1:3" ht="12.75">
      <c r="A5" t="s">
        <v>46</v>
      </c>
      <c r="B5" s="1" t="s">
        <v>47</v>
      </c>
      <c r="C5" s="1">
        <v>5.5</v>
      </c>
    </row>
    <row r="6" spans="1:3" ht="12.75">
      <c r="A6" t="s">
        <v>48</v>
      </c>
      <c r="B6" s="1" t="s">
        <v>49</v>
      </c>
      <c r="C6" s="1">
        <v>18.5</v>
      </c>
    </row>
    <row r="7" spans="1:9" ht="12.75">
      <c r="A7" t="s">
        <v>50</v>
      </c>
      <c r="B7" s="21" t="s">
        <v>51</v>
      </c>
      <c r="C7" s="22">
        <f>SQRT(C4*C5*10000/(C11*C6*C6*C10))</f>
        <v>177.46230143492895</v>
      </c>
      <c r="D7" s="23"/>
      <c r="E7" s="21" t="s">
        <v>51</v>
      </c>
      <c r="F7" s="22">
        <f>SQRT(C4*C5*10000/(C10*C11*C6*C6))</f>
        <v>177.46230143492895</v>
      </c>
      <c r="G7" s="23"/>
      <c r="H7" s="21" t="s">
        <v>51</v>
      </c>
      <c r="I7" s="22">
        <f>SQRT(I10*C4*10/(C6*C6))</f>
        <v>177.50399948168536</v>
      </c>
    </row>
    <row r="9" spans="2:9" ht="12.75">
      <c r="B9" s="2" t="s">
        <v>52</v>
      </c>
      <c r="C9" s="2">
        <f>C6/C5</f>
        <v>3.3636363636363638</v>
      </c>
      <c r="H9" s="2" t="s">
        <v>53</v>
      </c>
      <c r="I9" s="2">
        <f>C5/C6</f>
        <v>0.2972972972972973</v>
      </c>
    </row>
    <row r="10" spans="2:9" ht="12.75">
      <c r="B10" t="s">
        <v>54</v>
      </c>
      <c r="C10">
        <f>1/(1+(0.45*C9)-(0.003*C9*C9))</f>
        <v>0.4032755305072939</v>
      </c>
      <c r="H10" t="s">
        <v>55</v>
      </c>
      <c r="I10">
        <f>(45*C6)+(100*C5)</f>
        <v>1382.5</v>
      </c>
    </row>
    <row r="11" spans="2:3" ht="12.75">
      <c r="B11" t="s">
        <v>56</v>
      </c>
      <c r="C11">
        <f>PI()*PI()</f>
        <v>9.869604401089358</v>
      </c>
    </row>
    <row r="14" ht="12.75">
      <c r="B14" s="20" t="s">
        <v>57</v>
      </c>
    </row>
    <row r="15" spans="2:3" ht="12.75">
      <c r="B15" s="1" t="s">
        <v>58</v>
      </c>
      <c r="C15" s="1">
        <v>125</v>
      </c>
    </row>
    <row r="16" spans="2:3" ht="12.75">
      <c r="B16" s="1" t="s">
        <v>59</v>
      </c>
      <c r="C16" s="1">
        <v>0.0022</v>
      </c>
    </row>
    <row r="17" spans="2:3" ht="12.75">
      <c r="B17" s="24" t="s">
        <v>60</v>
      </c>
      <c r="C17" s="24">
        <f>1000000/(4*C11*C15*C15*C16)</f>
        <v>736.8813355806383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</dc:creator>
  <cp:keywords/>
  <dc:description/>
  <cp:lastModifiedBy>Erich</cp:lastModifiedBy>
  <dcterms:created xsi:type="dcterms:W3CDTF">2003-09-21T09:47:56Z</dcterms:created>
  <dcterms:modified xsi:type="dcterms:W3CDTF">2003-12-18T09:21:45Z</dcterms:modified>
  <cp:category/>
  <cp:version/>
  <cp:contentType/>
  <cp:contentStatus/>
</cp:coreProperties>
</file>